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boe\Downloads\"/>
    </mc:Choice>
  </mc:AlternateContent>
  <bookViews>
    <workbookView xWindow="0" yWindow="165" windowWidth="15360" windowHeight="7950" tabRatio="819" firstSheet="1" activeTab="2"/>
  </bookViews>
  <sheets>
    <sheet name="No Coop (Pres)" sheetId="1" r:id="rId1"/>
    <sheet name="BOAT QUALITATIVE" sheetId="17" r:id="rId2"/>
    <sheet name="BOAT ECONOMIC" sheetId="21" r:id="rId3"/>
  </sheets>
  <definedNames>
    <definedName name="_xlnm._FilterDatabase" localSheetId="0" hidden="1">'No Coop (Pres)'!$C$4:$C$9</definedName>
    <definedName name="_xlnm.Print_Area" localSheetId="0">'No Coop (Pres)'!$B$2:$P$13</definedName>
  </definedNames>
  <calcPr calcId="162913"/>
</workbook>
</file>

<file path=xl/calcChain.xml><?xml version="1.0" encoding="utf-8"?>
<calcChain xmlns="http://schemas.openxmlformats.org/spreadsheetml/2006/main">
  <c r="C13" i="21" l="1"/>
  <c r="M4" i="21"/>
  <c r="O4" i="21" s="1"/>
  <c r="L9" i="21"/>
  <c r="K9" i="21"/>
  <c r="J9" i="21"/>
  <c r="I9" i="21"/>
  <c r="H9" i="21"/>
  <c r="G9" i="21"/>
  <c r="F9" i="21"/>
  <c r="E9" i="21"/>
  <c r="D9" i="21"/>
  <c r="C9" i="21"/>
  <c r="L8" i="21"/>
  <c r="K8" i="21"/>
  <c r="J8" i="21"/>
  <c r="I8" i="21"/>
  <c r="H8" i="21"/>
  <c r="G8" i="21"/>
  <c r="F8" i="21"/>
  <c r="E8" i="21"/>
  <c r="D8" i="21"/>
  <c r="L7" i="21"/>
  <c r="K7" i="21"/>
  <c r="J7" i="21"/>
  <c r="I7" i="21"/>
  <c r="H7" i="21"/>
  <c r="G7" i="21"/>
  <c r="F7" i="21"/>
  <c r="E7" i="21"/>
  <c r="D7" i="21"/>
  <c r="C8" i="21"/>
  <c r="C7" i="21"/>
  <c r="N6" i="21"/>
  <c r="M6" i="21"/>
  <c r="N5" i="21"/>
  <c r="M5" i="21"/>
  <c r="N4" i="21"/>
  <c r="O6" i="21" l="1"/>
  <c r="O5" i="21"/>
  <c r="C7" i="17"/>
  <c r="M6" i="17" l="1"/>
  <c r="M5" i="17"/>
  <c r="M4" i="17"/>
  <c r="L7" i="17"/>
  <c r="K7" i="17"/>
  <c r="J7" i="17"/>
  <c r="I7" i="17"/>
  <c r="H7" i="17"/>
  <c r="G7" i="17"/>
  <c r="F7" i="17"/>
  <c r="E7" i="17"/>
  <c r="D7" i="17"/>
  <c r="D10" i="1"/>
  <c r="E10" i="1"/>
  <c r="F10" i="1"/>
  <c r="G10" i="1"/>
  <c r="H10" i="1"/>
  <c r="I10" i="1"/>
  <c r="J10" i="1"/>
  <c r="K10" i="1"/>
  <c r="L10" i="1"/>
  <c r="M10" i="1"/>
  <c r="N10" i="1"/>
  <c r="O10" i="1"/>
  <c r="C10" i="1"/>
  <c r="P5" i="1"/>
  <c r="P6" i="1"/>
  <c r="P7" i="1"/>
  <c r="P8" i="1"/>
  <c r="P9" i="1"/>
  <c r="P4" i="1"/>
  <c r="D11" i="17" l="1"/>
  <c r="D12" i="1"/>
  <c r="D13" i="1"/>
  <c r="D9" i="17"/>
</calcChain>
</file>

<file path=xl/sharedStrings.xml><?xml version="1.0" encoding="utf-8"?>
<sst xmlns="http://schemas.openxmlformats.org/spreadsheetml/2006/main" count="169" uniqueCount="63">
  <si>
    <t>Hydro K</t>
  </si>
  <si>
    <t>Hydro A</t>
  </si>
  <si>
    <t>Agri K</t>
  </si>
  <si>
    <t>Agri A</t>
  </si>
  <si>
    <t>Rural K</t>
  </si>
  <si>
    <t>Rural A</t>
  </si>
  <si>
    <t>City K</t>
  </si>
  <si>
    <t>City A</t>
  </si>
  <si>
    <t>Konfundesia</t>
  </si>
  <si>
    <t>Akinonia</t>
  </si>
  <si>
    <t>Mining in Tarambana Mountains</t>
  </si>
  <si>
    <t>Water use activities</t>
  </si>
  <si>
    <t>Stakeholders</t>
  </si>
  <si>
    <t>Tourism K</t>
  </si>
  <si>
    <t>Tourism A</t>
  </si>
  <si>
    <t>Mining A</t>
  </si>
  <si>
    <t>Envt K</t>
  </si>
  <si>
    <t>Envt A</t>
  </si>
  <si>
    <t>Conservation in Chimaeras</t>
  </si>
  <si>
    <t>Conservation in Gloria</t>
  </si>
  <si>
    <t>Hydropower production at Edara Dam</t>
  </si>
  <si>
    <t>Hydropower production at Upper Sambara Dam</t>
  </si>
  <si>
    <t>Expansion of Papyrus Dam for hydropower</t>
  </si>
  <si>
    <t>Cult A</t>
  </si>
  <si>
    <t>Biofuel expansion in Metis</t>
  </si>
  <si>
    <t>Overall</t>
  </si>
  <si>
    <t>Aggregated net number of negative impacts:</t>
  </si>
  <si>
    <t>Impacts on individual stakeholders</t>
  </si>
  <si>
    <t>As a group, stakeholders in Konfundesia incur a net number of 5 negative impacts</t>
  </si>
  <si>
    <t>Blue: flow</t>
  </si>
  <si>
    <t>Grey: Pollution and sediment</t>
  </si>
  <si>
    <t>QUALITATIVE IMPACTS WITH NO COOPERATION</t>
  </si>
  <si>
    <t>Fish A</t>
  </si>
  <si>
    <t>Enlarged hydropower capacity at Edara Dam &amp; reoperated</t>
  </si>
  <si>
    <t>Removal of Papyrus Dam &amp; drainage of reservoir</t>
  </si>
  <si>
    <t>Also, what compensation mechanisms might help to lessen net negative impacts?</t>
  </si>
  <si>
    <t>thus allowing for reduced water withdrawals from the river to compensate greater disruption from Edara dam expansion.</t>
  </si>
  <si>
    <t>1 Stakeholder incurs a larger number of  positive than negative impacts ; 3 stakeholders incur a larger number of negative impacts. Impacts for 2 stakeholders balance out.</t>
  </si>
  <si>
    <t>2 Stakeholders incur a larger number of  positive than negative impacts; 4 stakeholders incur a larger number of negative impacts. Impacts for 1 stakeholder balance out.</t>
  </si>
  <si>
    <t>3 Stakeholders  incur a larger number of  positive than negative impacts; 7 stakeholders incur a larger number of negative impacts. Impacts for 3 stakeholders balance out.</t>
  </si>
  <si>
    <t xml:space="preserve">One  solution would be for Akinonia to  pay for irrigation efficiency measures in the Bio fuels ag sector. </t>
  </si>
  <si>
    <t>Here participants are asked to consider how to add compensation measures to address environmental impacts to Akinonia from incremental operation of Edara dam due to cooperation.</t>
  </si>
  <si>
    <r>
      <t xml:space="preserve">Again, the incidence of negative impacts is less overall, but need valuation of benefits and costs to know exactly </t>
    </r>
    <r>
      <rPr>
        <b/>
        <i/>
        <sz val="11"/>
        <color rgb="FFFF0000"/>
        <rFont val="Calibri"/>
        <family val="2"/>
        <scheme val="minor"/>
      </rPr>
      <t>how much</t>
    </r>
    <r>
      <rPr>
        <b/>
        <sz val="11"/>
        <color rgb="FFFF0000"/>
        <rFont val="Calibri"/>
        <family val="2"/>
        <scheme val="minor"/>
      </rPr>
      <t xml:space="preserve"> stakeholders are affected, in terms of derived benefits.  </t>
    </r>
  </si>
  <si>
    <t>This scenario is quantified (i.e., values assigned to benefits and costs, see new handout 2.6B4b) then compensation measures are negotiated</t>
  </si>
  <si>
    <t>Impacts on individual stakeholders in</t>
  </si>
  <si>
    <t>As a group, stakeholders in Akinonia incur a net number of 7 negative impacts</t>
  </si>
  <si>
    <t>+</t>
  </si>
  <si>
    <t>-</t>
  </si>
  <si>
    <t>Aggregated net number of impacts:</t>
  </si>
  <si>
    <t>Net number of impacts per stakeholder</t>
  </si>
  <si>
    <t>Net number of impacts per project</t>
  </si>
  <si>
    <t>5 Stakeholders incur a larger number of  positive than negative impacts; 1 stakeholder incurs a larger number of negative impacts.</t>
  </si>
  <si>
    <t>2 Stakeholders incur a larger number of  positive than negative impacts. Impacts for 2 stakeholders balance out.</t>
  </si>
  <si>
    <t>7 Stakeholders  incur a larger number of  positive than negative impacts; 1 stakeholder incur a larger number of negative impacts. Impacts for 2 stakeholders balance out.</t>
  </si>
  <si>
    <t>As a group, stakeholders in Konfundesia incur a net number of 4 positive impacts</t>
  </si>
  <si>
    <t>As a group, stakeholders in Akinonia incur a net number of 4 positive impact</t>
  </si>
  <si>
    <t>Benefits</t>
  </si>
  <si>
    <t>Cost</t>
  </si>
  <si>
    <t>Benefit/Cost</t>
  </si>
  <si>
    <t>Benefit</t>
  </si>
  <si>
    <t>Konfundesia Benefit/Cost Analysis</t>
  </si>
  <si>
    <t>Scenario Benefit/Cost Analysis</t>
  </si>
  <si>
    <t>Akinonia Benefit/Cost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</si>
</sst>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 ;[Red]\-0\ "/>
    <numFmt numFmtId="165" formatCode="0.0"/>
    <numFmt numFmtId="166" formatCode="0.00_ ;[Red]\-0.00\ 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8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1" fontId="0" fillId="0" borderId="0" xfId="0" quotePrefix="1" applyNumberFormat="1" applyAlignment="1">
      <alignment horizontal="center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4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12" fillId="4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17" fillId="0" borderId="0" xfId="0" applyFont="1" applyAlignment="1">
      <alignment horizontal="right"/>
    </xf>
    <xf numFmtId="0" fontId="17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quotePrefix="1"/>
    <xf numFmtId="0" fontId="16" fillId="4" borderId="0" xfId="0" applyFont="1" applyFill="1" applyAlignmen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" fontId="0" fillId="0" borderId="1" xfId="0" quotePrefix="1" applyNumberForma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left"/>
    </xf>
    <xf numFmtId="1" fontId="0" fillId="0" borderId="2" xfId="0" quotePrefix="1" applyNumberFormat="1" applyBorder="1" applyAlignment="1">
      <alignment horizontal="center"/>
    </xf>
    <xf numFmtId="1" fontId="0" fillId="0" borderId="4" xfId="0" quotePrefix="1" applyNumberForma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" fontId="0" fillId="0" borderId="5" xfId="0" quotePrefix="1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4" borderId="0" xfId="0" applyFont="1" applyFill="1" applyAlignment="1">
      <alignment horizontal="center"/>
    </xf>
    <xf numFmtId="1" fontId="0" fillId="0" borderId="0" xfId="0" applyNumberFormat="1" applyAlignment="1">
      <alignment horizontal="left"/>
    </xf>
    <xf numFmtId="2" fontId="0" fillId="0" borderId="0" xfId="0" applyNumberFormat="1"/>
    <xf numFmtId="165" fontId="0" fillId="0" borderId="0" xfId="0" applyNumberFormat="1"/>
    <xf numFmtId="0" fontId="17" fillId="0" borderId="0" xfId="0" applyFont="1" applyAlignment="1">
      <alignment wrapText="1"/>
    </xf>
    <xf numFmtId="166" fontId="2" fillId="0" borderId="0" xfId="0" applyNumberFormat="1" applyFont="1" applyBorder="1" applyAlignment="1">
      <alignment horizontal="right"/>
    </xf>
    <xf numFmtId="1" fontId="0" fillId="0" borderId="0" xfId="0" applyNumberFormat="1"/>
    <xf numFmtId="1" fontId="5" fillId="0" borderId="0" xfId="0" applyNumberFormat="1" applyFont="1" applyAlignment="1">
      <alignment horizontal="right"/>
    </xf>
    <xf numFmtId="0" fontId="16" fillId="4" borderId="0" xfId="0" applyFont="1" applyFill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4" borderId="0" xfId="0" applyFont="1" applyFill="1" applyAlignment="1">
      <alignment horizontal="center"/>
    </xf>
  </cellXfs>
  <cellStyles count="1">
    <cellStyle name="Normal" xfId="0" builtinId="0"/>
  </cellStyles>
  <dxfs count="35"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FF66"/>
        </patternFill>
      </fill>
    </dxf>
    <dxf>
      <fill>
        <patternFill>
          <bgColor rgb="FFFF5A3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FF66"/>
        </patternFill>
      </fill>
    </dxf>
    <dxf>
      <fill>
        <patternFill>
          <bgColor rgb="FFFF5A33"/>
        </patternFill>
      </fill>
    </dxf>
    <dxf>
      <fill>
        <patternFill>
          <bgColor rgb="FF00B05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FF66"/>
        </patternFill>
      </fill>
    </dxf>
    <dxf>
      <fill>
        <patternFill>
          <bgColor rgb="FFFF5A33"/>
        </patternFill>
      </fill>
    </dxf>
  </dxfs>
  <tableStyles count="0" defaultTableStyle="TableStyleMedium9" defaultPivotStyle="PivotStyleLight16"/>
  <colors>
    <mruColors>
      <color rgb="FFFF3300"/>
      <color rgb="FF00B050"/>
      <color rgb="FFFF5A33"/>
      <color rgb="FFFFFF66"/>
      <color rgb="FFFFCC00"/>
      <color rgb="FF00CC00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opLeftCell="A2" zoomScale="80" zoomScaleNormal="80" workbookViewId="0">
      <selection activeCell="E36" sqref="E36"/>
    </sheetView>
  </sheetViews>
  <sheetFormatPr defaultRowHeight="15" x14ac:dyDescent="0.25"/>
  <cols>
    <col min="1" max="1" width="9.140625" customWidth="1"/>
    <col min="2" max="2" width="48.42578125" bestFit="1" customWidth="1"/>
    <col min="3" max="3" width="12.140625" bestFit="1" customWidth="1"/>
    <col min="4" max="15" width="11.42578125" customWidth="1"/>
  </cols>
  <sheetData>
    <row r="1" spans="1:18" x14ac:dyDescent="0.25">
      <c r="A1" s="33" t="s">
        <v>46</v>
      </c>
      <c r="B1" s="13" t="s">
        <v>31</v>
      </c>
    </row>
    <row r="2" spans="1:18" ht="15.75" x14ac:dyDescent="0.25">
      <c r="A2" s="33" t="s">
        <v>47</v>
      </c>
      <c r="B2" s="13"/>
      <c r="C2" s="57" t="s">
        <v>12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8" ht="15.75" customHeight="1" x14ac:dyDescent="0.25">
      <c r="B3" s="34" t="s">
        <v>11</v>
      </c>
      <c r="C3" s="32" t="s">
        <v>0</v>
      </c>
      <c r="D3" s="1" t="s">
        <v>1</v>
      </c>
      <c r="E3" s="1" t="s">
        <v>2</v>
      </c>
      <c r="F3" s="1" t="s">
        <v>3</v>
      </c>
      <c r="G3" s="1" t="s">
        <v>13</v>
      </c>
      <c r="H3" s="1" t="s">
        <v>14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15</v>
      </c>
      <c r="N3" s="1" t="s">
        <v>16</v>
      </c>
      <c r="O3" s="1" t="s">
        <v>17</v>
      </c>
      <c r="P3" s="30" t="s">
        <v>50</v>
      </c>
    </row>
    <row r="4" spans="1:18" ht="15" customHeight="1" x14ac:dyDescent="0.25">
      <c r="A4" s="58" t="s">
        <v>29</v>
      </c>
      <c r="B4" s="3" t="s">
        <v>20</v>
      </c>
      <c r="C4" s="16" t="s">
        <v>46</v>
      </c>
      <c r="D4" s="16" t="s">
        <v>47</v>
      </c>
      <c r="E4" s="16" t="s">
        <v>47</v>
      </c>
      <c r="F4" s="1"/>
      <c r="G4" s="16" t="s">
        <v>46</v>
      </c>
      <c r="H4" s="16" t="s">
        <v>47</v>
      </c>
      <c r="I4" s="1"/>
      <c r="J4" s="1"/>
      <c r="K4" s="16" t="s">
        <v>46</v>
      </c>
      <c r="L4" s="1"/>
      <c r="M4" s="1"/>
      <c r="N4" s="16" t="s">
        <v>47</v>
      </c>
      <c r="O4" s="16" t="s">
        <v>47</v>
      </c>
      <c r="P4" s="36">
        <f>COUNTIF(C4:O4,"+")-(COUNTIF(C4:O4,"-"))</f>
        <v>-2</v>
      </c>
      <c r="Q4" s="21"/>
      <c r="R4" s="10"/>
    </row>
    <row r="5" spans="1:18" x14ac:dyDescent="0.25">
      <c r="A5" s="58"/>
      <c r="B5" s="3" t="s">
        <v>21</v>
      </c>
      <c r="C5" s="16"/>
      <c r="D5" s="16" t="s">
        <v>46</v>
      </c>
      <c r="E5" s="16" t="s">
        <v>47</v>
      </c>
      <c r="F5" s="16" t="s">
        <v>47</v>
      </c>
      <c r="G5" s="1"/>
      <c r="H5" s="1"/>
      <c r="I5" s="16" t="s">
        <v>47</v>
      </c>
      <c r="J5" s="16" t="s">
        <v>47</v>
      </c>
      <c r="K5" s="1"/>
      <c r="L5" s="16" t="s">
        <v>46</v>
      </c>
      <c r="M5" s="16" t="s">
        <v>46</v>
      </c>
      <c r="N5" s="16" t="s">
        <v>47</v>
      </c>
      <c r="O5" s="16" t="s">
        <v>47</v>
      </c>
      <c r="P5" s="36">
        <f t="shared" ref="P5:P9" si="0">COUNTIF(C5:O5,"+")-(COUNTIF(C5:O5,"-"))</f>
        <v>-3</v>
      </c>
      <c r="Q5" s="21"/>
      <c r="R5" s="10"/>
    </row>
    <row r="6" spans="1:18" x14ac:dyDescent="0.25">
      <c r="A6" s="58"/>
      <c r="B6" s="3" t="s">
        <v>22</v>
      </c>
      <c r="C6" s="16"/>
      <c r="D6" s="16" t="s">
        <v>46</v>
      </c>
      <c r="E6" s="1"/>
      <c r="F6" s="16" t="s">
        <v>47</v>
      </c>
      <c r="G6" s="1"/>
      <c r="H6" s="16" t="s">
        <v>47</v>
      </c>
      <c r="I6" s="1"/>
      <c r="J6" s="1"/>
      <c r="K6" s="16" t="s">
        <v>47</v>
      </c>
      <c r="L6" s="1"/>
      <c r="M6" s="1"/>
      <c r="N6" s="1"/>
      <c r="O6" s="16" t="s">
        <v>47</v>
      </c>
      <c r="P6" s="36">
        <f t="shared" si="0"/>
        <v>-3</v>
      </c>
      <c r="Q6" s="21"/>
      <c r="R6" s="10"/>
    </row>
    <row r="7" spans="1:18" x14ac:dyDescent="0.25">
      <c r="A7" s="59" t="s">
        <v>30</v>
      </c>
      <c r="B7" s="6" t="s">
        <v>10</v>
      </c>
      <c r="C7" s="16"/>
      <c r="D7" s="1"/>
      <c r="E7" s="1"/>
      <c r="F7" s="1"/>
      <c r="G7" s="16" t="s">
        <v>47</v>
      </c>
      <c r="H7" s="1"/>
      <c r="I7" s="16" t="s">
        <v>47</v>
      </c>
      <c r="J7" s="16" t="s">
        <v>47</v>
      </c>
      <c r="K7" s="1"/>
      <c r="L7" s="16" t="s">
        <v>46</v>
      </c>
      <c r="M7" s="16" t="s">
        <v>46</v>
      </c>
      <c r="N7" s="16" t="s">
        <v>47</v>
      </c>
      <c r="O7" s="16" t="s">
        <v>47</v>
      </c>
      <c r="P7" s="36">
        <f t="shared" si="0"/>
        <v>-3</v>
      </c>
      <c r="Q7" s="21"/>
      <c r="R7" s="10"/>
    </row>
    <row r="8" spans="1:18" x14ac:dyDescent="0.25">
      <c r="A8" s="59"/>
      <c r="B8" s="2" t="s">
        <v>18</v>
      </c>
      <c r="C8" s="16"/>
      <c r="D8" s="1"/>
      <c r="E8" s="1"/>
      <c r="F8" s="16" t="s">
        <v>47</v>
      </c>
      <c r="G8" s="16" t="s">
        <v>46</v>
      </c>
      <c r="H8" s="1"/>
      <c r="I8" s="1"/>
      <c r="J8" s="1"/>
      <c r="K8" s="1"/>
      <c r="L8" s="16" t="s">
        <v>47</v>
      </c>
      <c r="M8" s="16" t="s">
        <v>47</v>
      </c>
      <c r="N8" s="16" t="s">
        <v>46</v>
      </c>
      <c r="O8" s="1"/>
      <c r="P8" s="36">
        <f t="shared" si="0"/>
        <v>-1</v>
      </c>
      <c r="Q8" s="21"/>
      <c r="R8" s="10"/>
    </row>
    <row r="9" spans="1:18" ht="18" customHeight="1" x14ac:dyDescent="0.25">
      <c r="A9" s="59"/>
      <c r="B9" s="2" t="s">
        <v>19</v>
      </c>
      <c r="C9" s="16" t="s">
        <v>47</v>
      </c>
      <c r="D9" s="16" t="s">
        <v>47</v>
      </c>
      <c r="E9" s="1"/>
      <c r="F9" s="1"/>
      <c r="G9" s="1"/>
      <c r="H9" s="16" t="s">
        <v>46</v>
      </c>
      <c r="I9" s="1"/>
      <c r="J9" s="1"/>
      <c r="K9" s="1"/>
      <c r="L9" s="1"/>
      <c r="M9" s="1"/>
      <c r="N9" s="1"/>
      <c r="O9" s="16" t="s">
        <v>46</v>
      </c>
      <c r="P9" s="37">
        <f t="shared" si="0"/>
        <v>0</v>
      </c>
      <c r="Q9" s="21"/>
      <c r="R9" s="10"/>
    </row>
    <row r="10" spans="1:18" x14ac:dyDescent="0.25">
      <c r="B10" s="29" t="s">
        <v>49</v>
      </c>
      <c r="C10" s="35">
        <f>COUNTIF(C4:C9,"+")-(COUNTIF(C4:C9,"-"))</f>
        <v>0</v>
      </c>
      <c r="D10" s="35">
        <f t="shared" ref="D10:O10" si="1">COUNTIF(D4:D9,"+")-(COUNTIF(D4:D9,"-"))</f>
        <v>0</v>
      </c>
      <c r="E10" s="35">
        <f t="shared" si="1"/>
        <v>-2</v>
      </c>
      <c r="F10" s="35">
        <f t="shared" si="1"/>
        <v>-3</v>
      </c>
      <c r="G10" s="35">
        <f t="shared" si="1"/>
        <v>1</v>
      </c>
      <c r="H10" s="35">
        <f t="shared" si="1"/>
        <v>-1</v>
      </c>
      <c r="I10" s="35">
        <f t="shared" si="1"/>
        <v>-2</v>
      </c>
      <c r="J10" s="35">
        <f t="shared" si="1"/>
        <v>-2</v>
      </c>
      <c r="K10" s="35">
        <f t="shared" si="1"/>
        <v>0</v>
      </c>
      <c r="L10" s="35">
        <f t="shared" si="1"/>
        <v>1</v>
      </c>
      <c r="M10" s="35">
        <f t="shared" si="1"/>
        <v>1</v>
      </c>
      <c r="N10" s="35">
        <f t="shared" si="1"/>
        <v>-2</v>
      </c>
      <c r="O10" s="35">
        <f t="shared" si="1"/>
        <v>-3</v>
      </c>
      <c r="R10" s="10"/>
    </row>
    <row r="11" spans="1:18" x14ac:dyDescent="0.25">
      <c r="R11" s="10"/>
    </row>
    <row r="12" spans="1:18" x14ac:dyDescent="0.25">
      <c r="B12" s="11" t="s">
        <v>26</v>
      </c>
      <c r="C12" s="12" t="s">
        <v>8</v>
      </c>
      <c r="D12" s="41">
        <f>C10+E10+G10+I10+K10+N10</f>
        <v>-5</v>
      </c>
      <c r="E12" s="18"/>
      <c r="F12" t="s">
        <v>28</v>
      </c>
      <c r="R12" s="10"/>
    </row>
    <row r="13" spans="1:18" x14ac:dyDescent="0.25">
      <c r="B13" s="8"/>
      <c r="C13" s="11" t="s">
        <v>9</v>
      </c>
      <c r="D13" s="41">
        <f>D10+F10+H10+J10+L10+M10+O10</f>
        <v>-7</v>
      </c>
      <c r="E13" s="18"/>
      <c r="F13" t="s">
        <v>45</v>
      </c>
      <c r="R13" s="10"/>
    </row>
    <row r="14" spans="1:18" x14ac:dyDescent="0.25">
      <c r="F14" s="17"/>
      <c r="R14" s="10"/>
    </row>
    <row r="15" spans="1:18" x14ac:dyDescent="0.25">
      <c r="B15" s="11" t="s">
        <v>44</v>
      </c>
      <c r="C15" s="12" t="s">
        <v>8</v>
      </c>
      <c r="E15" t="s">
        <v>37</v>
      </c>
      <c r="F15" s="17"/>
      <c r="R15" s="10"/>
    </row>
    <row r="16" spans="1:18" x14ac:dyDescent="0.25">
      <c r="C16" s="11" t="s">
        <v>9</v>
      </c>
      <c r="E16" t="s">
        <v>38</v>
      </c>
      <c r="F16" s="17"/>
      <c r="R16" s="10"/>
    </row>
    <row r="17" spans="2:21" x14ac:dyDescent="0.25">
      <c r="F17" s="17"/>
      <c r="R17" s="10"/>
    </row>
    <row r="18" spans="2:21" s="8" customFormat="1" x14ac:dyDescent="0.25">
      <c r="B18" s="22" t="s">
        <v>27</v>
      </c>
      <c r="C18" s="22" t="s">
        <v>25</v>
      </c>
      <c r="D18" s="13"/>
      <c r="E18" s="13" t="s">
        <v>39</v>
      </c>
      <c r="F18" s="13"/>
      <c r="G18" s="13"/>
      <c r="H18" s="13"/>
      <c r="I18" s="13"/>
      <c r="J18" s="13"/>
    </row>
    <row r="20" spans="2:21" x14ac:dyDescent="0.25">
      <c r="C20" s="1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2:21" x14ac:dyDescent="0.25">
      <c r="C21" s="7"/>
      <c r="D21" s="7"/>
      <c r="E21" s="9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2:21" x14ac:dyDescent="0.25">
      <c r="C22" s="7"/>
      <c r="D22" s="7"/>
      <c r="E22" s="9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21" x14ac:dyDescent="0.2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2:21" x14ac:dyDescent="0.25">
      <c r="C24" s="7"/>
      <c r="D24" s="7"/>
      <c r="E24" s="9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2:21" x14ac:dyDescent="0.25">
      <c r="C25" s="7"/>
      <c r="D25" s="7"/>
      <c r="E25" s="9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2:21" x14ac:dyDescent="0.2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2:21" x14ac:dyDescent="0.25">
      <c r="C27" s="7"/>
      <c r="D27" s="7"/>
      <c r="E27" s="9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2:21" x14ac:dyDescent="0.25">
      <c r="C28" s="7"/>
      <c r="D28" s="7"/>
      <c r="E28" s="9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2:21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2:21" x14ac:dyDescent="0.25">
      <c r="C30" s="7"/>
      <c r="D30" s="7"/>
      <c r="E30" s="9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2:21" x14ac:dyDescent="0.25">
      <c r="C31" s="7"/>
      <c r="D31" s="7"/>
      <c r="E31" s="9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2:21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3:2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3:21" x14ac:dyDescent="0.25">
      <c r="E34" s="7"/>
    </row>
    <row r="35" spans="3:21" x14ac:dyDescent="0.25">
      <c r="E35" s="9"/>
    </row>
    <row r="37" spans="3:21" x14ac:dyDescent="0.25">
      <c r="E37" s="14"/>
    </row>
  </sheetData>
  <mergeCells count="3">
    <mergeCell ref="C2:O2"/>
    <mergeCell ref="A4:A6"/>
    <mergeCell ref="A7:A9"/>
  </mergeCells>
  <conditionalFormatting sqref="C4:O9">
    <cfRule type="cellIs" dxfId="34" priority="11" operator="equal">
      <formula>"-"</formula>
    </cfRule>
    <cfRule type="containsBlanks" dxfId="33" priority="20">
      <formula>LEN(TRIM(C4))=0</formula>
    </cfRule>
  </conditionalFormatting>
  <conditionalFormatting sqref="P4:P9">
    <cfRule type="cellIs" dxfId="32" priority="3" operator="lessThan">
      <formula>0</formula>
    </cfRule>
  </conditionalFormatting>
  <conditionalFormatting sqref="C10:O10">
    <cfRule type="cellIs" dxfId="31" priority="2" operator="lessThan">
      <formula>0</formula>
    </cfRule>
  </conditionalFormatting>
  <conditionalFormatting sqref="D12:D13">
    <cfRule type="cellIs" dxfId="30" priority="1" operator="lessThan">
      <formula>0</formula>
    </cfRule>
  </conditionalFormatting>
  <dataValidations count="1">
    <dataValidation type="list" allowBlank="1" showInputMessage="1" showErrorMessage="1" sqref="C4:C9 D9 D4:E4 D5:F5 F6 G7:G8 G4:H4 F8 H6 I5:J5 I7:J7 K6 L8:N8 N4:N5 O4:O6 D6 K4 L5:M5 L7:O7 O9 H9">
      <formula1>$A$1:$A$2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" operator="containsText" id="{930FB4E8-CDFC-4DDD-8400-5232B1D4F7A4}">
            <xm:f>NOT(ISERROR(SEARCH("+",C4)))</xm:f>
            <xm:f>"+"</xm:f>
            <x14:dxf>
              <fill>
                <patternFill>
                  <bgColor rgb="FF00B050"/>
                </patternFill>
              </fill>
            </x14:dxf>
          </x14:cfRule>
          <xm:sqref>C4:O9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B1" zoomScale="90" zoomScaleNormal="90" workbookViewId="0">
      <selection activeCell="D9" sqref="D9"/>
    </sheetView>
  </sheetViews>
  <sheetFormatPr defaultRowHeight="15" x14ac:dyDescent="0.25"/>
  <cols>
    <col min="1" max="1" width="2" bestFit="1" customWidth="1"/>
    <col min="2" max="2" width="52" customWidth="1"/>
    <col min="3" max="12" width="11.42578125" customWidth="1"/>
    <col min="13" max="13" width="32.140625" style="24" bestFit="1" customWidth="1"/>
  </cols>
  <sheetData>
    <row r="1" spans="1:13" x14ac:dyDescent="0.25">
      <c r="A1" s="33" t="s">
        <v>46</v>
      </c>
      <c r="B1" s="13"/>
    </row>
    <row r="2" spans="1:13" x14ac:dyDescent="0.25">
      <c r="A2" s="33" t="s">
        <v>47</v>
      </c>
      <c r="C2" s="60" t="s">
        <v>12</v>
      </c>
      <c r="D2" s="60"/>
      <c r="E2" s="60"/>
      <c r="F2" s="60"/>
      <c r="G2" s="60"/>
      <c r="H2" s="60"/>
      <c r="I2" s="60"/>
      <c r="J2" s="60"/>
      <c r="K2" s="60"/>
      <c r="L2" s="20"/>
    </row>
    <row r="3" spans="1:13" ht="15.75" thickBot="1" x14ac:dyDescent="0.3">
      <c r="B3" s="23" t="s">
        <v>11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6</v>
      </c>
      <c r="H3" s="5" t="s">
        <v>7</v>
      </c>
      <c r="I3" s="1" t="s">
        <v>16</v>
      </c>
      <c r="J3" s="1" t="s">
        <v>14</v>
      </c>
      <c r="K3" s="19" t="s">
        <v>32</v>
      </c>
      <c r="L3" s="19" t="s">
        <v>23</v>
      </c>
      <c r="M3" s="30" t="s">
        <v>50</v>
      </c>
    </row>
    <row r="4" spans="1:13" ht="15.75" thickBot="1" x14ac:dyDescent="0.3">
      <c r="A4" s="58"/>
      <c r="B4" s="3" t="s">
        <v>33</v>
      </c>
      <c r="C4" s="39" t="s">
        <v>46</v>
      </c>
      <c r="D4" s="42" t="s">
        <v>47</v>
      </c>
      <c r="E4" s="39" t="s">
        <v>47</v>
      </c>
      <c r="F4" s="45" t="s">
        <v>46</v>
      </c>
      <c r="G4" s="39" t="s">
        <v>46</v>
      </c>
      <c r="H4" s="42"/>
      <c r="I4" s="46" t="s">
        <v>46</v>
      </c>
      <c r="J4" s="46" t="s">
        <v>46</v>
      </c>
      <c r="K4" s="45" t="s">
        <v>46</v>
      </c>
      <c r="L4" s="45" t="s">
        <v>46</v>
      </c>
      <c r="M4" s="44">
        <f>COUNTIF(C4:L4,"+")-(COUNTIF(C4:L4,"-"))</f>
        <v>5</v>
      </c>
    </row>
    <row r="5" spans="1:13" s="4" customFormat="1" ht="15.75" thickBot="1" x14ac:dyDescent="0.3">
      <c r="A5" s="58"/>
      <c r="B5" s="3" t="s">
        <v>24</v>
      </c>
      <c r="C5" s="39"/>
      <c r="D5" s="39"/>
      <c r="E5" s="43" t="s">
        <v>46</v>
      </c>
      <c r="F5" s="39" t="s">
        <v>47</v>
      </c>
      <c r="G5" s="27" t="s">
        <v>46</v>
      </c>
      <c r="H5" s="27"/>
      <c r="I5" s="43" t="s">
        <v>47</v>
      </c>
      <c r="J5" s="43" t="s">
        <v>47</v>
      </c>
      <c r="K5" s="43" t="s">
        <v>47</v>
      </c>
      <c r="L5" s="43"/>
      <c r="M5" s="40">
        <f t="shared" ref="M5:M6" si="0">COUNTIF(C5:L5,"+")-(COUNTIF(C5:L5,"-"))</f>
        <v>-2</v>
      </c>
    </row>
    <row r="6" spans="1:13" ht="15.75" thickBot="1" x14ac:dyDescent="0.3">
      <c r="A6" s="58"/>
      <c r="B6" s="3" t="s">
        <v>34</v>
      </c>
      <c r="C6" s="39"/>
      <c r="D6" s="39" t="s">
        <v>47</v>
      </c>
      <c r="E6" s="27"/>
      <c r="F6" s="45" t="s">
        <v>46</v>
      </c>
      <c r="G6" s="45" t="s">
        <v>46</v>
      </c>
      <c r="H6" s="39" t="s">
        <v>46</v>
      </c>
      <c r="I6" s="27"/>
      <c r="J6" s="46" t="s">
        <v>46</v>
      </c>
      <c r="K6" s="46" t="s">
        <v>46</v>
      </c>
      <c r="L6" s="46" t="s">
        <v>46</v>
      </c>
      <c r="M6" s="40">
        <f t="shared" si="0"/>
        <v>5</v>
      </c>
    </row>
    <row r="7" spans="1:13" x14ac:dyDescent="0.25">
      <c r="A7" s="59"/>
      <c r="B7" s="29" t="s">
        <v>49</v>
      </c>
      <c r="C7" s="38">
        <f>COUNTIF(C4:C6,"+")-(COUNTIF(C4:C6,"-"))</f>
        <v>1</v>
      </c>
      <c r="D7" s="38">
        <f t="shared" ref="D7:L7" si="1">COUNTIF(D1:D6,"+")-(COUNTIF(D1:D6,"-"))</f>
        <v>-2</v>
      </c>
      <c r="E7" s="38">
        <f t="shared" si="1"/>
        <v>0</v>
      </c>
      <c r="F7" s="38">
        <f t="shared" si="1"/>
        <v>1</v>
      </c>
      <c r="G7" s="38">
        <f t="shared" si="1"/>
        <v>3</v>
      </c>
      <c r="H7" s="38">
        <f t="shared" si="1"/>
        <v>1</v>
      </c>
      <c r="I7" s="38">
        <f t="shared" si="1"/>
        <v>0</v>
      </c>
      <c r="J7" s="38">
        <f t="shared" si="1"/>
        <v>1</v>
      </c>
      <c r="K7" s="38">
        <f t="shared" si="1"/>
        <v>1</v>
      </c>
      <c r="L7" s="38">
        <f t="shared" si="1"/>
        <v>2</v>
      </c>
      <c r="M7" s="28"/>
    </row>
    <row r="8" spans="1:13" x14ac:dyDescent="0.25">
      <c r="A8" s="59"/>
    </row>
    <row r="9" spans="1:13" x14ac:dyDescent="0.25">
      <c r="A9" s="59"/>
      <c r="B9" s="11" t="s">
        <v>48</v>
      </c>
      <c r="C9" s="12" t="s">
        <v>8</v>
      </c>
      <c r="D9" s="41">
        <f>C7+E7+G7+I7</f>
        <v>4</v>
      </c>
      <c r="E9" t="s">
        <v>54</v>
      </c>
      <c r="H9" s="25"/>
    </row>
    <row r="10" spans="1:13" x14ac:dyDescent="0.25">
      <c r="A10" s="47"/>
      <c r="B10" s="11"/>
      <c r="C10" s="12"/>
      <c r="D10" s="41"/>
      <c r="H10" s="25"/>
    </row>
    <row r="11" spans="1:13" x14ac:dyDescent="0.25">
      <c r="B11" s="8"/>
      <c r="C11" s="11" t="s">
        <v>9</v>
      </c>
      <c r="D11" s="41">
        <f>D7+F7+H7+J7+K7+L7</f>
        <v>4</v>
      </c>
      <c r="E11" t="s">
        <v>55</v>
      </c>
      <c r="H11" s="26"/>
    </row>
    <row r="12" spans="1:13" x14ac:dyDescent="0.25">
      <c r="G12" s="9"/>
      <c r="H12" s="25"/>
    </row>
    <row r="13" spans="1:13" x14ac:dyDescent="0.25">
      <c r="B13" s="11" t="s">
        <v>44</v>
      </c>
      <c r="C13" s="12" t="s">
        <v>8</v>
      </c>
      <c r="D13" t="s">
        <v>52</v>
      </c>
      <c r="G13" s="9"/>
      <c r="H13" s="26"/>
    </row>
    <row r="14" spans="1:13" x14ac:dyDescent="0.25">
      <c r="C14" s="11" t="s">
        <v>9</v>
      </c>
      <c r="D14" t="s">
        <v>51</v>
      </c>
      <c r="G14" s="9"/>
    </row>
    <row r="16" spans="1:13" x14ac:dyDescent="0.25">
      <c r="B16" s="22" t="s">
        <v>27</v>
      </c>
      <c r="C16" s="22" t="s">
        <v>25</v>
      </c>
      <c r="D16" s="13" t="s">
        <v>53</v>
      </c>
    </row>
    <row r="19" spans="1:7" x14ac:dyDescent="0.25">
      <c r="C19" s="13" t="s">
        <v>42</v>
      </c>
    </row>
    <row r="20" spans="1:7" x14ac:dyDescent="0.25">
      <c r="A20" s="8"/>
      <c r="C20" s="13" t="s">
        <v>35</v>
      </c>
    </row>
    <row r="23" spans="1:7" x14ac:dyDescent="0.25">
      <c r="G23" s="9"/>
    </row>
    <row r="24" spans="1:7" x14ac:dyDescent="0.25">
      <c r="G24" s="9"/>
    </row>
    <row r="25" spans="1:7" x14ac:dyDescent="0.25">
      <c r="C25" s="9" t="s">
        <v>41</v>
      </c>
    </row>
    <row r="26" spans="1:7" x14ac:dyDescent="0.25">
      <c r="C26" s="9" t="s">
        <v>40</v>
      </c>
    </row>
    <row r="27" spans="1:7" x14ac:dyDescent="0.25">
      <c r="C27" s="9" t="s">
        <v>36</v>
      </c>
    </row>
    <row r="28" spans="1:7" x14ac:dyDescent="0.25">
      <c r="E28" s="9"/>
    </row>
    <row r="29" spans="1:7" x14ac:dyDescent="0.25">
      <c r="E29" s="9"/>
    </row>
    <row r="30" spans="1:7" x14ac:dyDescent="0.25">
      <c r="C30" t="s">
        <v>43</v>
      </c>
      <c r="E30" s="9"/>
    </row>
  </sheetData>
  <mergeCells count="3">
    <mergeCell ref="C2:K2"/>
    <mergeCell ref="A4:A6"/>
    <mergeCell ref="A7:A9"/>
  </mergeCells>
  <conditionalFormatting sqref="C3:L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L6">
    <cfRule type="cellIs" dxfId="28" priority="4" operator="equal">
      <formula>"-"</formula>
    </cfRule>
    <cfRule type="containsBlanks" dxfId="27" priority="6">
      <formula>LEN(TRIM(C4))=0</formula>
    </cfRule>
  </conditionalFormatting>
  <conditionalFormatting sqref="C7:L7">
    <cfRule type="cellIs" dxfId="26" priority="3" operator="lessThan">
      <formula>0</formula>
    </cfRule>
  </conditionalFormatting>
  <conditionalFormatting sqref="M4:M6">
    <cfRule type="cellIs" dxfId="25" priority="2" operator="lessThan">
      <formula>0</formula>
    </cfRule>
  </conditionalFormatting>
  <conditionalFormatting sqref="D9:D11">
    <cfRule type="cellIs" dxfId="24" priority="1" operator="lessThan">
      <formula>0</formula>
    </cfRule>
  </conditionalFormatting>
  <dataValidations count="1">
    <dataValidation type="list" allowBlank="1" showInputMessage="1" showErrorMessage="1" sqref="C4:L6">
      <formula1>$A$1:$A$2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20558D93-B453-4A2F-96A5-FE54ED2BBDB6}">
            <xm:f>NOT(ISERROR(SEARCH("+",C4)))</xm:f>
            <xm:f>"+"</xm:f>
            <x14:dxf>
              <fill>
                <patternFill>
                  <bgColor rgb="FF00B050"/>
                </patternFill>
              </fill>
            </x14:dxf>
          </x14:cfRule>
          <xm:sqref>C4:L6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B38" sqref="B38"/>
    </sheetView>
  </sheetViews>
  <sheetFormatPr defaultRowHeight="15" x14ac:dyDescent="0.25"/>
  <cols>
    <col min="1" max="1" width="2" bestFit="1" customWidth="1"/>
    <col min="2" max="2" width="52" customWidth="1"/>
    <col min="3" max="12" width="11.42578125" customWidth="1"/>
    <col min="13" max="13" width="8.42578125" style="24" bestFit="1" customWidth="1"/>
  </cols>
  <sheetData>
    <row r="1" spans="1:15" x14ac:dyDescent="0.25">
      <c r="A1" s="33"/>
      <c r="B1" s="13"/>
    </row>
    <row r="2" spans="1:15" x14ac:dyDescent="0.25">
      <c r="A2" s="33"/>
      <c r="C2" s="60" t="s">
        <v>12</v>
      </c>
      <c r="D2" s="60"/>
      <c r="E2" s="60"/>
      <c r="F2" s="60"/>
      <c r="G2" s="60"/>
      <c r="H2" s="60"/>
      <c r="I2" s="60"/>
      <c r="J2" s="60"/>
      <c r="K2" s="60"/>
      <c r="L2" s="20"/>
    </row>
    <row r="3" spans="1:15" ht="30.75" thickBot="1" x14ac:dyDescent="0.3">
      <c r="B3" s="49" t="s">
        <v>11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6</v>
      </c>
      <c r="H3" s="5" t="s">
        <v>7</v>
      </c>
      <c r="I3" s="32" t="s">
        <v>16</v>
      </c>
      <c r="J3" s="32" t="s">
        <v>14</v>
      </c>
      <c r="K3" s="19" t="s">
        <v>32</v>
      </c>
      <c r="L3" s="19" t="s">
        <v>23</v>
      </c>
      <c r="M3" s="53" t="s">
        <v>56</v>
      </c>
      <c r="N3" s="53" t="s">
        <v>57</v>
      </c>
      <c r="O3" s="53" t="s">
        <v>58</v>
      </c>
    </row>
    <row r="4" spans="1:15" ht="15.75" thickBot="1" x14ac:dyDescent="0.3">
      <c r="A4" s="58"/>
      <c r="B4" s="3" t="s">
        <v>33</v>
      </c>
      <c r="C4" s="39">
        <v>100</v>
      </c>
      <c r="D4" s="42">
        <v>-50</v>
      </c>
      <c r="E4" s="39">
        <v>-20</v>
      </c>
      <c r="F4" s="45">
        <v>30</v>
      </c>
      <c r="G4" s="39">
        <v>100</v>
      </c>
      <c r="H4" s="42">
        <v>0</v>
      </c>
      <c r="I4" s="46">
        <v>20</v>
      </c>
      <c r="J4" s="46">
        <v>20</v>
      </c>
      <c r="K4" s="45">
        <v>20</v>
      </c>
      <c r="L4" s="45">
        <v>20</v>
      </c>
      <c r="M4" s="44">
        <f>SUMIF('BOAT QUALITATIVE'!C4:L4,"+",C4:L4)</f>
        <v>310</v>
      </c>
      <c r="N4" s="44">
        <f>SUMIF('BOAT QUALITATIVE'!C4:L4,"-",C4:L4)*-1</f>
        <v>70</v>
      </c>
      <c r="O4" s="52">
        <f>+M4/N4</f>
        <v>4.4285714285714288</v>
      </c>
    </row>
    <row r="5" spans="1:15" s="4" customFormat="1" ht="15.75" thickBot="1" x14ac:dyDescent="0.3">
      <c r="A5" s="58"/>
      <c r="B5" s="3" t="s">
        <v>24</v>
      </c>
      <c r="C5" s="39">
        <v>0</v>
      </c>
      <c r="D5" s="39">
        <v>0</v>
      </c>
      <c r="E5" s="43">
        <v>20</v>
      </c>
      <c r="F5" s="39">
        <v>-15</v>
      </c>
      <c r="G5" s="27">
        <v>20</v>
      </c>
      <c r="H5" s="27">
        <v>0</v>
      </c>
      <c r="I5" s="43">
        <v>-10</v>
      </c>
      <c r="J5" s="43">
        <v>-10</v>
      </c>
      <c r="K5" s="43">
        <v>-10</v>
      </c>
      <c r="L5" s="43">
        <v>0</v>
      </c>
      <c r="M5" s="44">
        <f>SUMIF('BOAT QUALITATIVE'!C5:L5,"+",C5:L5)</f>
        <v>40</v>
      </c>
      <c r="N5" s="44">
        <f>SUMIF('BOAT QUALITATIVE'!C5:L5,"-",C5:L5)*-1</f>
        <v>45</v>
      </c>
      <c r="O5" s="52">
        <f t="shared" ref="O5:O6" si="0">+M5/N5</f>
        <v>0.88888888888888884</v>
      </c>
    </row>
    <row r="6" spans="1:15" ht="15.75" thickBot="1" x14ac:dyDescent="0.3">
      <c r="A6" s="58"/>
      <c r="B6" s="3" t="s">
        <v>34</v>
      </c>
      <c r="C6" s="39">
        <v>0</v>
      </c>
      <c r="D6" s="39">
        <v>-20</v>
      </c>
      <c r="E6" s="27">
        <v>0</v>
      </c>
      <c r="F6" s="45">
        <v>10</v>
      </c>
      <c r="G6" s="45">
        <v>10</v>
      </c>
      <c r="H6" s="39">
        <v>10</v>
      </c>
      <c r="I6" s="27">
        <v>0</v>
      </c>
      <c r="J6" s="46">
        <v>15</v>
      </c>
      <c r="K6" s="46">
        <v>5</v>
      </c>
      <c r="L6" s="46">
        <v>5</v>
      </c>
      <c r="M6" s="44">
        <f>SUMIF('BOAT QUALITATIVE'!C6:L6,"+",C6:L6)</f>
        <v>55</v>
      </c>
      <c r="N6" s="44">
        <f>SUMIF('BOAT QUALITATIVE'!C6:L6,"-",C6:L6)*-1</f>
        <v>20</v>
      </c>
      <c r="O6" s="52">
        <f t="shared" si="0"/>
        <v>2.75</v>
      </c>
    </row>
    <row r="7" spans="1:15" x14ac:dyDescent="0.25">
      <c r="A7" s="59"/>
      <c r="B7" s="30" t="s">
        <v>59</v>
      </c>
      <c r="C7" s="54">
        <f>+SUMIF('BOAT QUALITATIVE'!C4:C6,"+",'BOAT ECONOMIC'!C4:C6)</f>
        <v>100</v>
      </c>
      <c r="D7" s="54">
        <f>+SUMIF('BOAT QUALITATIVE'!D4:D6,"+",'BOAT ECONOMIC'!D4:D6)</f>
        <v>0</v>
      </c>
      <c r="E7" s="54">
        <f>+SUMIF('BOAT QUALITATIVE'!E4:E6,"+",'BOAT ECONOMIC'!E4:E6)</f>
        <v>20</v>
      </c>
      <c r="F7" s="54">
        <f>+SUMIF('BOAT QUALITATIVE'!F4:F6,"+",'BOAT ECONOMIC'!F4:F6)</f>
        <v>40</v>
      </c>
      <c r="G7" s="54">
        <f>+SUMIF('BOAT QUALITATIVE'!G4:G6,"+",'BOAT ECONOMIC'!G4:G6)</f>
        <v>130</v>
      </c>
      <c r="H7" s="54">
        <f>+SUMIF('BOAT QUALITATIVE'!H4:H6,"+",'BOAT ECONOMIC'!H4:H6)</f>
        <v>10</v>
      </c>
      <c r="I7" s="54">
        <f>+SUMIF('BOAT QUALITATIVE'!I4:I6,"+",'BOAT ECONOMIC'!I4:I6)</f>
        <v>20</v>
      </c>
      <c r="J7" s="54">
        <f>+SUMIF('BOAT QUALITATIVE'!J4:J6,"+",'BOAT ECONOMIC'!J4:J6)</f>
        <v>35</v>
      </c>
      <c r="K7" s="54">
        <f>+SUMIF('BOAT QUALITATIVE'!K4:K6,"+",'BOAT ECONOMIC'!K4:K6)</f>
        <v>25</v>
      </c>
      <c r="L7" s="54">
        <f>+SUMIF('BOAT QUALITATIVE'!L4:L6,"+",'BOAT ECONOMIC'!L4:L6)</f>
        <v>25</v>
      </c>
      <c r="M7" s="28"/>
    </row>
    <row r="8" spans="1:15" x14ac:dyDescent="0.25">
      <c r="A8" s="59"/>
      <c r="B8" s="30" t="s">
        <v>57</v>
      </c>
      <c r="C8" s="54">
        <f>+SUMIF('BOAT QUALITATIVE'!C4:C6,"-",'BOAT ECONOMIC'!C4:C6)*-1</f>
        <v>0</v>
      </c>
      <c r="D8" s="54">
        <f>+SUMIF('BOAT QUALITATIVE'!D4:D6,"-",'BOAT ECONOMIC'!D4:D6)*-1</f>
        <v>70</v>
      </c>
      <c r="E8" s="54">
        <f>+SUMIF('BOAT QUALITATIVE'!E4:E6,"-",'BOAT ECONOMIC'!E4:E6)*-1</f>
        <v>20</v>
      </c>
      <c r="F8" s="54">
        <f>+SUMIF('BOAT QUALITATIVE'!F4:F6,"-",'BOAT ECONOMIC'!F4:F6)*-1</f>
        <v>15</v>
      </c>
      <c r="G8" s="54">
        <f>+SUMIF('BOAT QUALITATIVE'!G4:G6,"-",'BOAT ECONOMIC'!G4:G6)*-1</f>
        <v>0</v>
      </c>
      <c r="H8" s="54">
        <f>+SUMIF('BOAT QUALITATIVE'!H4:H6,"-",'BOAT ECONOMIC'!H4:H6)*-1</f>
        <v>0</v>
      </c>
      <c r="I8" s="54">
        <f>+SUMIF('BOAT QUALITATIVE'!I4:I6,"-",'BOAT ECONOMIC'!I4:I6)*-1</f>
        <v>10</v>
      </c>
      <c r="J8" s="54">
        <f>+SUMIF('BOAT QUALITATIVE'!J4:J6,"-",'BOAT ECONOMIC'!J4:J6)*-1</f>
        <v>10</v>
      </c>
      <c r="K8" s="54">
        <f>+SUMIF('BOAT QUALITATIVE'!K4:K6,"-",'BOAT ECONOMIC'!K4:K6)*-1</f>
        <v>10</v>
      </c>
      <c r="L8" s="54">
        <f>+SUMIF('BOAT QUALITATIVE'!L4:L6,"-",'BOAT ECONOMIC'!L4:L6)*-1</f>
        <v>0</v>
      </c>
      <c r="M8" s="31"/>
    </row>
    <row r="9" spans="1:15" x14ac:dyDescent="0.25">
      <c r="A9" s="59"/>
      <c r="B9" s="30" t="s">
        <v>58</v>
      </c>
      <c r="C9" s="52">
        <f>+IF(C8&gt;0,C7/C8,C7/1)</f>
        <v>100</v>
      </c>
      <c r="D9" s="52">
        <f t="shared" ref="D9:L9" si="1">+IF(D8&gt;0,D7/D8,D7/1)</f>
        <v>0</v>
      </c>
      <c r="E9" s="52">
        <f t="shared" si="1"/>
        <v>1</v>
      </c>
      <c r="F9" s="52">
        <f t="shared" si="1"/>
        <v>2.6666666666666665</v>
      </c>
      <c r="G9" s="52">
        <f t="shared" si="1"/>
        <v>130</v>
      </c>
      <c r="H9" s="52">
        <f t="shared" si="1"/>
        <v>10</v>
      </c>
      <c r="I9" s="52">
        <f t="shared" si="1"/>
        <v>2</v>
      </c>
      <c r="J9" s="52">
        <f t="shared" si="1"/>
        <v>3.5</v>
      </c>
      <c r="K9" s="52">
        <f t="shared" si="1"/>
        <v>2.5</v>
      </c>
      <c r="L9" s="52">
        <f t="shared" si="1"/>
        <v>25</v>
      </c>
      <c r="M9" s="31"/>
    </row>
    <row r="10" spans="1:15" x14ac:dyDescent="0.25">
      <c r="A10" s="59"/>
      <c r="M10" s="50"/>
    </row>
    <row r="11" spans="1:15" x14ac:dyDescent="0.25">
      <c r="A11" s="59"/>
      <c r="B11" s="11" t="s">
        <v>60</v>
      </c>
      <c r="C11" s="12"/>
      <c r="D11" s="41"/>
      <c r="H11" s="25"/>
    </row>
    <row r="12" spans="1:15" x14ac:dyDescent="0.25">
      <c r="A12" s="48"/>
      <c r="B12" s="11" t="s">
        <v>62</v>
      </c>
      <c r="C12" s="12"/>
      <c r="D12" s="41"/>
      <c r="H12" s="25"/>
    </row>
    <row r="13" spans="1:15" x14ac:dyDescent="0.25">
      <c r="B13" s="11" t="s">
        <v>61</v>
      </c>
      <c r="C13" s="51">
        <f>+SUMIF('BOAT QUALITATIVE'!C4:L6,"+",'BOAT ECONOMIC'!C4:L6)/(+SUMIF('BOAT QUALITATIVE'!C4:L6,"-",'BOAT ECONOMIC'!C4:L6)*-1)</f>
        <v>3</v>
      </c>
      <c r="D13" s="41"/>
      <c r="H13" s="26"/>
    </row>
    <row r="14" spans="1:15" x14ac:dyDescent="0.25">
      <c r="G14" s="9"/>
      <c r="H14" s="25"/>
    </row>
    <row r="15" spans="1:15" x14ac:dyDescent="0.25">
      <c r="B15" s="11"/>
      <c r="C15" s="12"/>
      <c r="G15" s="9"/>
      <c r="H15" s="26"/>
    </row>
    <row r="16" spans="1:15" x14ac:dyDescent="0.25">
      <c r="C16" s="56"/>
      <c r="G16" s="9"/>
    </row>
    <row r="17" spans="1:7" x14ac:dyDescent="0.25">
      <c r="C17" s="55"/>
    </row>
    <row r="18" spans="1:7" x14ac:dyDescent="0.25">
      <c r="B18" s="22"/>
      <c r="C18" s="22"/>
      <c r="D18" s="13"/>
    </row>
    <row r="21" spans="1:7" x14ac:dyDescent="0.25">
      <c r="C21" s="13" t="s">
        <v>42</v>
      </c>
    </row>
    <row r="22" spans="1:7" x14ac:dyDescent="0.25">
      <c r="A22" s="8"/>
      <c r="C22" s="13" t="s">
        <v>35</v>
      </c>
    </row>
    <row r="25" spans="1:7" x14ac:dyDescent="0.25">
      <c r="G25" s="9"/>
    </row>
    <row r="26" spans="1:7" x14ac:dyDescent="0.25">
      <c r="G26" s="9"/>
    </row>
    <row r="27" spans="1:7" x14ac:dyDescent="0.25">
      <c r="C27" s="9" t="s">
        <v>41</v>
      </c>
    </row>
    <row r="28" spans="1:7" x14ac:dyDescent="0.25">
      <c r="C28" s="9" t="s">
        <v>40</v>
      </c>
    </row>
    <row r="29" spans="1:7" x14ac:dyDescent="0.25">
      <c r="C29" s="9" t="s">
        <v>36</v>
      </c>
    </row>
    <row r="30" spans="1:7" x14ac:dyDescent="0.25">
      <c r="E30" s="9"/>
    </row>
    <row r="31" spans="1:7" x14ac:dyDescent="0.25">
      <c r="E31" s="9"/>
    </row>
    <row r="32" spans="1:7" x14ac:dyDescent="0.25">
      <c r="C32" t="s">
        <v>43</v>
      </c>
      <c r="E32" s="9"/>
    </row>
  </sheetData>
  <mergeCells count="3">
    <mergeCell ref="C2:K2"/>
    <mergeCell ref="A4:A6"/>
    <mergeCell ref="A7:A11"/>
  </mergeCells>
  <conditionalFormatting sqref="C3:L3 N3:O3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L6">
    <cfRule type="cellIs" dxfId="22" priority="11" operator="equal">
      <formula>0</formula>
    </cfRule>
    <cfRule type="cellIs" dxfId="21" priority="12" operator="equal">
      <formula>25</formula>
    </cfRule>
    <cfRule type="cellIs" dxfId="20" priority="13" operator="lessThan">
      <formula>0</formula>
    </cfRule>
    <cfRule type="cellIs" dxfId="19" priority="14" operator="greaterThan">
      <formula>0</formula>
    </cfRule>
    <cfRule type="cellIs" dxfId="18" priority="28" operator="equal">
      <formula>"-"</formula>
    </cfRule>
    <cfRule type="containsBlanks" dxfId="17" priority="30">
      <formula>LEN(TRIM(C4))=0</formula>
    </cfRule>
  </conditionalFormatting>
  <conditionalFormatting sqref="M4">
    <cfRule type="cellIs" dxfId="16" priority="26" operator="lessThan">
      <formula>0</formula>
    </cfRule>
  </conditionalFormatting>
  <conditionalFormatting sqref="D11:D13">
    <cfRule type="cellIs" dxfId="15" priority="25" operator="lessThan">
      <formula>0</formula>
    </cfRule>
  </conditionalFormatting>
  <conditionalFormatting sqref="N4">
    <cfRule type="cellIs" dxfId="14" priority="24" operator="lessThan">
      <formula>0</formula>
    </cfRule>
  </conditionalFormatting>
  <conditionalFormatting sqref="M5:M6">
    <cfRule type="cellIs" dxfId="13" priority="23" operator="lessThan">
      <formula>0</formula>
    </cfRule>
  </conditionalFormatting>
  <conditionalFormatting sqref="N5:N6">
    <cfRule type="cellIs" dxfId="12" priority="22" operator="lessThan">
      <formula>0</formula>
    </cfRule>
  </conditionalFormatting>
  <conditionalFormatting sqref="C7:C8">
    <cfRule type="cellIs" dxfId="11" priority="21" operator="lessThan">
      <formula>0</formula>
    </cfRule>
  </conditionalFormatting>
  <conditionalFormatting sqref="D7:L8">
    <cfRule type="cellIs" dxfId="10" priority="15" operator="lessThan">
      <formula>0</formula>
    </cfRule>
  </conditionalFormatting>
  <conditionalFormatting sqref="O4:O6">
    <cfRule type="cellIs" dxfId="9" priority="8" operator="equal">
      <formula>1</formula>
    </cfRule>
    <cfRule type="cellIs" dxfId="8" priority="9" operator="lessThan">
      <formula>1</formula>
    </cfRule>
    <cfRule type="cellIs" dxfId="7" priority="10" operator="greaterThan">
      <formula>1</formula>
    </cfRule>
  </conditionalFormatting>
  <conditionalFormatting sqref="C9:L9">
    <cfRule type="cellIs" dxfId="6" priority="5" operator="equal">
      <formula>1</formula>
    </cfRule>
    <cfRule type="cellIs" dxfId="5" priority="6" operator="lessThan">
      <formula>1</formula>
    </cfRule>
    <cfRule type="cellIs" dxfId="4" priority="7" operator="greaterThan">
      <formula>1</formula>
    </cfRule>
  </conditionalFormatting>
  <conditionalFormatting sqref="C13">
    <cfRule type="cellIs" dxfId="3" priority="1" operator="equal">
      <formula>1</formula>
    </cfRule>
    <cfRule type="cellIs" dxfId="2" priority="2" operator="lessThan">
      <formula>1</formula>
    </cfRule>
    <cfRule type="cellIs" dxfId="1" priority="3" operator="greaterThan">
      <formula>1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9" operator="containsText" id="{F42EDF1C-0AC6-4D16-A330-125A603CB9FD}">
            <xm:f>NOT(ISERROR(SEARCH("+",C4)))</xm:f>
            <xm:f>"+"</xm:f>
            <x14:dxf>
              <fill>
                <patternFill>
                  <bgColor rgb="FF00B050"/>
                </patternFill>
              </fill>
            </x14:dxf>
          </x14:cfRule>
          <xm:sqref>C4:L6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 Coop (Pres)</vt:lpstr>
      <vt:lpstr>BOAT QUALITATIVE</vt:lpstr>
      <vt:lpstr>BOAT ECONOMIC</vt:lpstr>
      <vt:lpstr>'No Coop (Pres)'!Print_Area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IUCN\barchiesis</dc:creator>
  <cp:lastModifiedBy>COBO Emilio</cp:lastModifiedBy>
  <cp:lastPrinted>2014-12-01T07:55:41Z</cp:lastPrinted>
  <dcterms:created xsi:type="dcterms:W3CDTF">2014-06-18T08:15:27Z</dcterms:created>
  <dcterms:modified xsi:type="dcterms:W3CDTF">2021-01-15T15:03:05Z</dcterms:modified>
</cp:coreProperties>
</file>